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010" activeTab="0"/>
  </bookViews>
  <sheets>
    <sheet name="Calibra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<sst xmlns="http://schemas.openxmlformats.org/spreadsheetml/2006/main" count="23" uniqueCount="22">
  <si>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Gauge, L</t>
  </si>
  <si>
    <t>Real, L</t>
  </si>
  <si>
    <t>Normalize, L</t>
  </si>
  <si>
    <t>Calibration %</t>
  </si>
  <si>
    <t>Values</t>
  </si>
  <si>
    <t>Liters</t>
  </si>
  <si>
    <t>Details:</t>
  </si>
  <si>
    <t>http://www.yachtd.com/products/engine_gateway.html</t>
  </si>
  <si>
    <t>File version:</t>
  </si>
  <si>
    <t>Gauge readings, %</t>
  </si>
  <si>
    <t>6.  Get YDEG calibration values and strings:</t>
  </si>
  <si>
    <t>Tank capacity, L:</t>
  </si>
  <si>
    <t>1. Set your fuel tank capacity (in liters)</t>
  </si>
  <si>
    <t>Steps to get calibration string:</t>
  </si>
  <si>
    <t>2. Set your gauge readings in percent  (from low to high)</t>
  </si>
  <si>
    <t>3. Set real fuel volume for these readings, check Measurements Curve graph below</t>
  </si>
  <si>
    <t>4. Copy real fuel volume here and adjust data to get smooth orange graph below</t>
  </si>
  <si>
    <t>5. Check Calibration Curve graph below</t>
  </si>
  <si>
    <t>See the steps and comments here &gt;&gt;&gt;&gt;&gt;&gt;&gt;&gt;&gt;&gt;&gt;&gt;&gt;&gt;&gt;&gt;&gt;&gt;&gt;&gt;&gt;&gt;</t>
  </si>
  <si>
    <t>1.0, 06/10/2016, © 2016 Yacht Devices Ltd.</t>
  </si>
  <si>
    <t>Fuel calculator</t>
  </si>
  <si>
    <t>Real fuel volume, 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</si>
</sst>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0" fillId="14" borderId="10" xfId="0" applyFill="1" applyBorder="1" applyAlignment="1">
      <alignment/>
    </xf>
    <xf numFmtId="0" fontId="0" fillId="9" borderId="14" xfId="0" applyFill="1" applyBorder="1" applyAlignment="1">
      <alignment/>
    </xf>
    <xf numFmtId="0" fontId="0" fillId="19" borderId="11" xfId="0" applyFill="1" applyBorder="1" applyAlignment="1">
      <alignment/>
    </xf>
    <xf numFmtId="0" fontId="0" fillId="14" borderId="0" xfId="0" applyFill="1" applyAlignment="1">
      <alignment/>
    </xf>
    <xf numFmtId="0" fontId="0" fillId="9" borderId="0" xfId="0" applyFill="1" applyAlignment="1">
      <alignment/>
    </xf>
    <xf numFmtId="0" fontId="0" fillId="19" borderId="0" xfId="0" applyFill="1" applyAlignment="1">
      <alignment/>
    </xf>
    <xf numFmtId="0" fontId="32" fillId="0" borderId="0" xfId="52" applyAlignment="1">
      <alignment/>
    </xf>
    <xf numFmtId="1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14" borderId="0" xfId="0" applyFill="1" applyAlignment="1">
      <alignment/>
    </xf>
    <xf numFmtId="0" fontId="0" fillId="9" borderId="0" xfId="0" applyFill="1" applyAlignment="1">
      <alignment/>
    </xf>
    <xf numFmtId="0" fontId="0" fillId="19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40" fillId="0" borderId="0" xfId="0" applyFont="1" applyAlignment="1">
      <alignment/>
    </xf>
    <xf numFmtId="0" fontId="0" fillId="35" borderId="27" xfId="0" applyFill="1" applyBorder="1" applyAlignment="1">
      <alignment horizontal="center"/>
    </xf>
    <xf numFmtId="168" fontId="0" fillId="0" borderId="13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Measurements Curve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15"/>
          <c:w val="0.98"/>
          <c:h val="0.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Calibration!$C$2</c:f>
              <c:strCache>
                <c:ptCount val="1"/>
                <c:pt idx="0">
                  <c:v>Real, 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Calibration!$B$3:$B$15</c:f>
              <c:numCache/>
            </c:numRef>
          </c:xVal>
          <c:yVal>
            <c:numRef>
              <c:f>Calibration!$C$3:$C$15</c:f>
              <c:numCache/>
            </c:numRef>
          </c:yVal>
          <c:smooth val="0"/>
        </c:ser>
        <c:ser>
          <c:idx val="1"/>
          <c:order val="1"/>
          <c:tx>
            <c:strRef>
              <c:f>Calibration!$D$2</c:f>
              <c:strCache>
                <c:ptCount val="1"/>
                <c:pt idx="0">
                  <c:v>Normalize, 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Calibration!$B$3:$B$15</c:f>
              <c:numCache/>
            </c:numRef>
          </c:xVal>
          <c:yVal>
            <c:numRef>
              <c:f>Calibration!$D$3:$D$15</c:f>
              <c:numCache/>
            </c:numRef>
          </c:yVal>
          <c:smooth val="0"/>
        </c:ser>
        <c:axId val="36095040"/>
        <c:axId val="56419905"/>
      </c:scatterChart>
      <c:valAx>
        <c:axId val="360950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419905"/>
        <c:crosses val="autoZero"/>
        <c:crossBetween val="midCat"/>
        <c:dispUnits/>
      </c:valAx>
      <c:valAx>
        <c:axId val="564199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950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75"/>
          <c:y val="0.926"/>
          <c:w val="0.318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Calibration Curve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8"/>
          <c:w val="0.9792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Calibration!$G$2</c:f>
              <c:strCache>
                <c:ptCount val="1"/>
                <c:pt idx="0">
                  <c:v>Values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Calibration!$F$3:$F$16</c:f>
              <c:numCache/>
            </c:numRef>
          </c:xVal>
          <c:yVal>
            <c:numRef>
              <c:f>Calibration!$G$3:$G$16</c:f>
              <c:numCache/>
            </c:numRef>
          </c:yVal>
          <c:smooth val="0"/>
        </c:ser>
        <c:axId val="38017098"/>
        <c:axId val="6609563"/>
      </c:scatterChart>
      <c:valAx>
        <c:axId val="380170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9563"/>
        <c:crosses val="autoZero"/>
        <c:crossBetween val="midCat"/>
        <c:dispUnits/>
      </c:valAx>
      <c:valAx>
        <c:axId val="6609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170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28575</xdr:rowOff>
    </xdr:from>
    <xdr:to>
      <xdr:col>9</xdr:col>
      <xdr:colOff>38100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361950" y="3543300"/>
        <a:ext cx="5676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17</xdr:row>
      <xdr:rowOff>180975</xdr:rowOff>
    </xdr:from>
    <xdr:to>
      <xdr:col>17</xdr:col>
      <xdr:colOff>76200</xdr:colOff>
      <xdr:row>35</xdr:row>
      <xdr:rowOff>85725</xdr:rowOff>
    </xdr:to>
    <xdr:graphicFrame>
      <xdr:nvGraphicFramePr>
        <xdr:cNvPr id="2" name="Chart 3"/>
        <xdr:cNvGraphicFramePr/>
      </xdr:nvGraphicFramePr>
      <xdr:xfrm>
        <a:off x="6257925" y="3505200"/>
        <a:ext cx="54483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342900</xdr:colOff>
      <xdr:row>5</xdr:row>
      <xdr:rowOff>47625</xdr:rowOff>
    </xdr:from>
    <xdr:to>
      <xdr:col>17</xdr:col>
      <xdr:colOff>47625</xdr:colOff>
      <xdr:row>15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1019175"/>
          <a:ext cx="18954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achtd.com/products/engine_gateway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17.7109375" style="0" customWidth="1"/>
    <col min="4" max="4" width="12.140625" style="0" customWidth="1"/>
    <col min="5" max="5" width="4.28125" style="0" customWidth="1"/>
    <col min="6" max="6" width="13.7109375" style="0" customWidth="1"/>
    <col min="9" max="9" width="5.57421875" style="0" customWidth="1"/>
    <col min="10" max="10" width="16.7109375" style="0" customWidth="1"/>
    <col min="11" max="11" width="19.28125" style="0" customWidth="1"/>
    <col min="12" max="12" width="6.421875" style="0" customWidth="1"/>
    <col min="15" max="16" width="7.140625" style="0" customWidth="1"/>
    <col min="17" max="17" width="9.421875" style="0" customWidth="1"/>
  </cols>
  <sheetData>
    <row r="1" spans="1:10" ht="15.75" thickBot="1">
      <c r="A1" t="s">
        <v>11</v>
      </c>
      <c r="B1" s="16">
        <v>200</v>
      </c>
      <c r="D1" s="41" t="s">
        <v>18</v>
      </c>
      <c r="J1" s="27" t="s">
        <v>13</v>
      </c>
    </row>
    <row r="2" spans="1:17" ht="15.75" thickBot="1">
      <c r="A2" s="7" t="s">
        <v>9</v>
      </c>
      <c r="B2" s="8" t="s">
        <v>0</v>
      </c>
      <c r="C2" s="8" t="s">
        <v>1</v>
      </c>
      <c r="D2" s="9" t="s">
        <v>2</v>
      </c>
      <c r="F2" s="13" t="s">
        <v>3</v>
      </c>
      <c r="G2" s="14" t="s">
        <v>4</v>
      </c>
      <c r="H2" s="15" t="s">
        <v>5</v>
      </c>
      <c r="J2" s="28" t="s">
        <v>12</v>
      </c>
      <c r="K2" s="16"/>
      <c r="L2" s="16"/>
      <c r="M2" s="16"/>
      <c r="N2" s="16"/>
      <c r="O2" s="16"/>
      <c r="P2" s="16"/>
      <c r="Q2" s="16"/>
    </row>
    <row r="3" spans="1:17" ht="15">
      <c r="A3" s="1">
        <v>0</v>
      </c>
      <c r="B3" s="6">
        <f>$B$1*A3/100</f>
        <v>0</v>
      </c>
      <c r="C3" s="6">
        <v>0</v>
      </c>
      <c r="D3" s="3">
        <v>0</v>
      </c>
      <c r="F3" s="1">
        <v>0</v>
      </c>
      <c r="G3" s="6">
        <v>0</v>
      </c>
      <c r="H3" s="3">
        <v>0</v>
      </c>
      <c r="J3" s="29" t="s">
        <v>14</v>
      </c>
      <c r="K3" s="20"/>
      <c r="L3" s="20"/>
      <c r="M3" s="20"/>
      <c r="N3" s="20"/>
      <c r="O3" s="20"/>
      <c r="P3" s="20"/>
      <c r="Q3" s="20"/>
    </row>
    <row r="4" spans="1:17" ht="15">
      <c r="A4" s="17">
        <v>23</v>
      </c>
      <c r="B4" s="6">
        <f aca="true" t="shared" si="0" ref="B4:B15">$B$1*A4/100</f>
        <v>46</v>
      </c>
      <c r="C4" s="18">
        <v>12</v>
      </c>
      <c r="D4" s="19">
        <v>12</v>
      </c>
      <c r="F4" s="1">
        <v>4</v>
      </c>
      <c r="G4" s="24">
        <f>H4*100/$B$1</f>
        <v>1.0434782608695652</v>
      </c>
      <c r="H4" s="11">
        <f ca="1">FORECAST(F4,OFFSET($D$3,MATCH(F4,$A$3:$A$15,1)-1,0,2),OFFSET($A$3,MATCH(F4,$A$3:$A$15,1)-1,0,2))</f>
        <v>2.0869565217391304</v>
      </c>
      <c r="J4" s="30" t="s">
        <v>15</v>
      </c>
      <c r="K4" s="21"/>
      <c r="L4" s="21"/>
      <c r="M4" s="21"/>
      <c r="N4" s="21"/>
      <c r="O4" s="21"/>
      <c r="P4" s="21"/>
      <c r="Q4" s="21"/>
    </row>
    <row r="5" spans="1:17" ht="15">
      <c r="A5" s="17">
        <v>25</v>
      </c>
      <c r="B5" s="6">
        <f t="shared" si="0"/>
        <v>50</v>
      </c>
      <c r="C5" s="18">
        <v>15</v>
      </c>
      <c r="D5" s="19">
        <v>15</v>
      </c>
      <c r="F5" s="1">
        <v>8</v>
      </c>
      <c r="G5" s="24">
        <f aca="true" t="shared" si="1" ref="G5:G15">H5*100/$B$1</f>
        <v>2.0869565217391304</v>
      </c>
      <c r="H5" s="11">
        <f aca="true" ca="1" t="shared" si="2" ref="H5:H15">FORECAST(F5,OFFSET($D$3,MATCH(F5,$A$3:$A$15,1)-1,0,2),OFFSET($A$3,MATCH(F5,$A$3:$A$15,1)-1,0,2))</f>
        <v>4.173913043478261</v>
      </c>
      <c r="J5" s="31" t="s">
        <v>16</v>
      </c>
      <c r="K5" s="22"/>
      <c r="L5" s="22"/>
      <c r="M5" s="22"/>
      <c r="N5" s="22"/>
      <c r="O5" s="22"/>
      <c r="P5" s="22"/>
      <c r="Q5" s="22"/>
    </row>
    <row r="6" spans="1:10" ht="15">
      <c r="A6" s="17">
        <v>39</v>
      </c>
      <c r="B6" s="6">
        <f t="shared" si="0"/>
        <v>78</v>
      </c>
      <c r="C6" s="18">
        <v>30</v>
      </c>
      <c r="D6" s="19">
        <v>27</v>
      </c>
      <c r="F6" s="1">
        <v>12</v>
      </c>
      <c r="G6" s="24">
        <f t="shared" si="1"/>
        <v>3.130434782608695</v>
      </c>
      <c r="H6" s="11">
        <f ca="1" t="shared" si="2"/>
        <v>6.260869565217391</v>
      </c>
      <c r="J6" s="27" t="s">
        <v>17</v>
      </c>
    </row>
    <row r="7" spans="1:17" ht="15.75" thickBot="1">
      <c r="A7" s="17">
        <v>49</v>
      </c>
      <c r="B7" s="6">
        <f t="shared" si="0"/>
        <v>98</v>
      </c>
      <c r="C7" s="18">
        <v>32</v>
      </c>
      <c r="D7" s="19">
        <v>36</v>
      </c>
      <c r="F7" s="1">
        <v>20</v>
      </c>
      <c r="G7" s="24">
        <f t="shared" si="1"/>
        <v>5.217391304347826</v>
      </c>
      <c r="H7" s="11">
        <f ca="1" t="shared" si="2"/>
        <v>10.434782608695652</v>
      </c>
      <c r="J7" s="32" t="s">
        <v>10</v>
      </c>
      <c r="K7" s="25"/>
      <c r="L7" s="25"/>
      <c r="M7" s="25"/>
      <c r="N7" s="25"/>
      <c r="O7" s="25"/>
      <c r="P7" s="25"/>
      <c r="Q7" s="25"/>
    </row>
    <row r="8" spans="1:17" ht="15">
      <c r="A8" s="17">
        <v>56</v>
      </c>
      <c r="B8" s="6">
        <f t="shared" si="0"/>
        <v>112</v>
      </c>
      <c r="C8" s="18">
        <v>50</v>
      </c>
      <c r="D8" s="19">
        <v>49</v>
      </c>
      <c r="F8" s="1">
        <v>30</v>
      </c>
      <c r="G8" s="24">
        <f t="shared" si="1"/>
        <v>9.642857142857142</v>
      </c>
      <c r="H8" s="11">
        <f ca="1" t="shared" si="2"/>
        <v>19.285714285714285</v>
      </c>
      <c r="J8" s="34" t="str">
        <f>CONCATENATE("TANK_CALIBRATION_0=",ROUND(G4,0),",",ROUND(G5,0),",",ROUND(G6,0),",",ROUND(G7,0),",",ROUND(G8,0),",",ROUND(G9,0),",",ROUND(G10,0),",",ROUND(G11,0),",",ROUND(G12,0),",",ROUND(G13,0),",",ROUND(G14,0),",",ROUND(G15,0))</f>
        <v>TANK_CALIBRATION_0=1,2,3,5,10,14,19,28,41,57,73,81</v>
      </c>
      <c r="K8" s="35"/>
      <c r="L8" s="35"/>
      <c r="M8" s="35"/>
      <c r="N8" s="36"/>
      <c r="O8" s="2"/>
      <c r="P8" s="2"/>
      <c r="Q8" s="2"/>
    </row>
    <row r="9" spans="1:17" ht="15.75" thickBot="1">
      <c r="A9" s="17">
        <v>64</v>
      </c>
      <c r="B9" s="6">
        <f t="shared" si="0"/>
        <v>128</v>
      </c>
      <c r="C9" s="18">
        <v>63</v>
      </c>
      <c r="D9" s="19">
        <v>63</v>
      </c>
      <c r="F9" s="1">
        <v>40</v>
      </c>
      <c r="G9" s="24">
        <f t="shared" si="1"/>
        <v>13.95</v>
      </c>
      <c r="H9" s="11">
        <f ca="1" t="shared" si="2"/>
        <v>27.9</v>
      </c>
      <c r="J9" s="37" t="str">
        <f>CONCATENATE("TANK_CAPACITY_0=",$B$1)</f>
        <v>TANK_CAPACITY_0=200</v>
      </c>
      <c r="K9" s="38"/>
      <c r="L9" s="38"/>
      <c r="M9" s="38"/>
      <c r="N9" s="39"/>
      <c r="O9" s="2"/>
      <c r="P9" s="2"/>
      <c r="Q9" s="2"/>
    </row>
    <row r="10" spans="1:8" ht="15">
      <c r="A10" s="17">
        <v>65</v>
      </c>
      <c r="B10" s="6">
        <f t="shared" si="0"/>
        <v>130</v>
      </c>
      <c r="C10" s="18">
        <v>65</v>
      </c>
      <c r="D10" s="19">
        <v>65</v>
      </c>
      <c r="F10" s="1">
        <v>50</v>
      </c>
      <c r="G10" s="24">
        <f t="shared" si="1"/>
        <v>18.92857142857143</v>
      </c>
      <c r="H10" s="11">
        <f ca="1" t="shared" si="2"/>
        <v>37.85714285714286</v>
      </c>
    </row>
    <row r="11" spans="1:11" ht="15.75" thickBot="1">
      <c r="A11" s="17">
        <v>68</v>
      </c>
      <c r="B11" s="6">
        <f t="shared" si="0"/>
        <v>136</v>
      </c>
      <c r="C11" s="18">
        <v>77</v>
      </c>
      <c r="D11" s="19">
        <v>77</v>
      </c>
      <c r="F11" s="1">
        <v>60</v>
      </c>
      <c r="G11" s="24">
        <f t="shared" si="1"/>
        <v>28</v>
      </c>
      <c r="H11" s="11">
        <f ca="1" t="shared" si="2"/>
        <v>56</v>
      </c>
      <c r="J11" t="s">
        <v>20</v>
      </c>
      <c r="K11" s="33"/>
    </row>
    <row r="12" spans="1:11" ht="15.75" thickBot="1">
      <c r="A12" s="17">
        <v>73</v>
      </c>
      <c r="B12" s="6">
        <f t="shared" si="0"/>
        <v>146</v>
      </c>
      <c r="C12" s="18">
        <v>82</v>
      </c>
      <c r="D12" s="19">
        <v>90</v>
      </c>
      <c r="F12" s="1">
        <v>70</v>
      </c>
      <c r="G12" s="24">
        <f t="shared" si="1"/>
        <v>41.099999999999994</v>
      </c>
      <c r="H12" s="11">
        <f ca="1" t="shared" si="2"/>
        <v>82.19999999999999</v>
      </c>
      <c r="J12" s="26" t="s">
        <v>9</v>
      </c>
      <c r="K12" s="40" t="s">
        <v>21</v>
      </c>
    </row>
    <row r="13" spans="1:11" ht="15.75" thickBot="1">
      <c r="A13" s="17">
        <v>77</v>
      </c>
      <c r="B13" s="6">
        <f t="shared" si="0"/>
        <v>154</v>
      </c>
      <c r="C13" s="18">
        <v>104</v>
      </c>
      <c r="D13" s="19">
        <v>104</v>
      </c>
      <c r="F13" s="1">
        <v>80</v>
      </c>
      <c r="G13" s="24">
        <f t="shared" si="1"/>
        <v>56.833333333333314</v>
      </c>
      <c r="H13" s="11">
        <f ca="1" t="shared" si="2"/>
        <v>113.66666666666663</v>
      </c>
      <c r="J13" s="42">
        <v>95</v>
      </c>
      <c r="K13" s="43">
        <f ca="1">IF(J13&lt;=0,0,IF(J13&gt;=100,$B$1,FORECAST(J13,OFFSET($D$3,MATCH(J13,$A$3:$A$15,1)-1,0,2),OFFSET($A$3,MATCH(J13,$A$3:$A$15,1)-1,0,2))))</f>
        <v>162</v>
      </c>
    </row>
    <row r="14" spans="1:8" ht="15">
      <c r="A14" s="17">
        <v>95</v>
      </c>
      <c r="B14" s="6">
        <f t="shared" si="0"/>
        <v>190</v>
      </c>
      <c r="C14" s="18">
        <v>162</v>
      </c>
      <c r="D14" s="19">
        <v>162</v>
      </c>
      <c r="F14" s="1">
        <v>90</v>
      </c>
      <c r="G14" s="24">
        <f t="shared" si="1"/>
        <v>72.94444444444443</v>
      </c>
      <c r="H14" s="11">
        <f ca="1" t="shared" si="2"/>
        <v>145.88888888888886</v>
      </c>
    </row>
    <row r="15" spans="1:11" ht="15.75" thickBot="1">
      <c r="A15" s="4">
        <v>100</v>
      </c>
      <c r="B15" s="10">
        <f t="shared" si="0"/>
        <v>200</v>
      </c>
      <c r="C15" s="10">
        <f>$B$1</f>
        <v>200</v>
      </c>
      <c r="D15" s="5">
        <f>$B$1</f>
        <v>200</v>
      </c>
      <c r="F15" s="1">
        <v>95</v>
      </c>
      <c r="G15" s="24">
        <f t="shared" si="1"/>
        <v>81</v>
      </c>
      <c r="H15" s="11">
        <f ca="1" t="shared" si="2"/>
        <v>162</v>
      </c>
      <c r="J15" t="s">
        <v>8</v>
      </c>
      <c r="K15" t="s">
        <v>19</v>
      </c>
    </row>
    <row r="16" spans="6:11" ht="15.75" thickBot="1">
      <c r="F16" s="4">
        <v>100</v>
      </c>
      <c r="G16" s="10">
        <v>100</v>
      </c>
      <c r="H16" s="12">
        <f>B1</f>
        <v>200</v>
      </c>
      <c r="J16" t="s">
        <v>6</v>
      </c>
      <c r="K16" s="23" t="s">
        <v>7</v>
      </c>
    </row>
  </sheetData>
  <sheetProtection/>
  <hyperlinks>
    <hyperlink ref="K16" r:id="rId1" display="http://www.yachtd.com/products/engine_gateway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gorlach</dc:creator>
  <cp:keywords/>
  <dc:description/>
  <cp:lastModifiedBy>gorlach</cp:lastModifiedBy>
  <dcterms:created xsi:type="dcterms:W3CDTF">2016-10-04T21:04:02Z</dcterms:created>
  <dcterms:modified xsi:type="dcterms:W3CDTF">2016-10-06T21:35:51Z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